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885" yWindow="600" windowWidth="14820" windowHeight="8820" tabRatio="714"/>
  </bookViews>
  <sheets>
    <sheet name="9 Прогр(нов.форм)" sheetId="13" r:id="rId1"/>
  </sheets>
  <definedNames>
    <definedName name="_xlnm.Print_Titles" localSheetId="0">'9 Прогр(нов.форм)'!$5:$5</definedName>
  </definedNames>
  <calcPr calcId="125725"/>
</workbook>
</file>

<file path=xl/calcChain.xml><?xml version="1.0" encoding="utf-8"?>
<calcChain xmlns="http://schemas.openxmlformats.org/spreadsheetml/2006/main">
  <c r="K49" i="13"/>
  <c r="J46"/>
  <c r="D46"/>
  <c r="E46"/>
  <c r="F46"/>
  <c r="G46"/>
  <c r="H46"/>
  <c r="I46"/>
  <c r="N8"/>
  <c r="O8"/>
  <c r="N9"/>
  <c r="O9"/>
  <c r="N10"/>
  <c r="O10"/>
  <c r="N11"/>
  <c r="O11"/>
  <c r="N12"/>
  <c r="O12"/>
  <c r="N13"/>
  <c r="O13"/>
  <c r="N26"/>
  <c r="O26"/>
  <c r="N28"/>
  <c r="O28"/>
  <c r="N29"/>
  <c r="O29"/>
  <c r="N30"/>
  <c r="O30"/>
  <c r="N31"/>
  <c r="O31"/>
  <c r="N33"/>
  <c r="O33"/>
  <c r="N34"/>
  <c r="O34"/>
  <c r="N35"/>
  <c r="O35"/>
  <c r="N36"/>
  <c r="O36"/>
  <c r="N37"/>
  <c r="O37"/>
  <c r="N38"/>
  <c r="O38"/>
  <c r="N39"/>
  <c r="O39"/>
  <c r="N41"/>
  <c r="O41"/>
  <c r="N42"/>
  <c r="O42"/>
  <c r="N43"/>
  <c r="O43"/>
  <c r="N44"/>
  <c r="O44"/>
  <c r="N45"/>
  <c r="O45"/>
  <c r="N47"/>
  <c r="O47"/>
  <c r="N48"/>
  <c r="O48"/>
  <c r="N49"/>
  <c r="O49"/>
  <c r="N22"/>
  <c r="O22"/>
  <c r="N17"/>
  <c r="O17"/>
  <c r="I40" l="1"/>
  <c r="J40"/>
  <c r="I32"/>
  <c r="N32" s="1"/>
  <c r="J32"/>
  <c r="I27"/>
  <c r="J27"/>
  <c r="I21"/>
  <c r="J21"/>
  <c r="D16"/>
  <c r="H16"/>
  <c r="I16"/>
  <c r="J16"/>
  <c r="C46"/>
  <c r="C40"/>
  <c r="C27"/>
  <c r="C21"/>
  <c r="C16"/>
  <c r="N40" l="1"/>
  <c r="O27"/>
  <c r="C32"/>
  <c r="C7" s="1"/>
  <c r="O40"/>
  <c r="O46"/>
  <c r="O32"/>
  <c r="N27"/>
  <c r="N46"/>
  <c r="J7"/>
  <c r="I7"/>
  <c r="O7" l="1"/>
  <c r="N50"/>
  <c r="O50"/>
  <c r="K9"/>
  <c r="L9"/>
  <c r="K11"/>
  <c r="L11"/>
  <c r="K13"/>
  <c r="L13"/>
  <c r="K15"/>
  <c r="L15"/>
  <c r="K17"/>
  <c r="L17"/>
  <c r="K19"/>
  <c r="L19"/>
  <c r="K21"/>
  <c r="L21"/>
  <c r="K22"/>
  <c r="L22"/>
  <c r="K24"/>
  <c r="L24"/>
  <c r="K26"/>
  <c r="L26"/>
  <c r="K28"/>
  <c r="L28"/>
  <c r="K29"/>
  <c r="L29"/>
  <c r="K30"/>
  <c r="L30"/>
  <c r="K31"/>
  <c r="L31"/>
  <c r="K33"/>
  <c r="L33"/>
  <c r="K35"/>
  <c r="L35"/>
  <c r="K36"/>
  <c r="L36"/>
  <c r="K37"/>
  <c r="L37"/>
  <c r="K38"/>
  <c r="L38"/>
  <c r="K41"/>
  <c r="L41"/>
  <c r="K43"/>
  <c r="L43"/>
  <c r="K47"/>
  <c r="L47"/>
  <c r="L49"/>
  <c r="K50"/>
  <c r="L50"/>
  <c r="L20"/>
  <c r="L14"/>
  <c r="L10"/>
  <c r="N14"/>
  <c r="O14"/>
  <c r="O19"/>
  <c r="N20"/>
  <c r="O20"/>
  <c r="N24"/>
  <c r="O24"/>
  <c r="K48"/>
  <c r="K46"/>
  <c r="K44"/>
  <c r="K40"/>
  <c r="K27"/>
  <c r="K23"/>
  <c r="K16"/>
  <c r="K42" l="1"/>
  <c r="K25"/>
  <c r="K20"/>
  <c r="K14"/>
  <c r="O18"/>
  <c r="L42"/>
  <c r="L25"/>
  <c r="K10"/>
  <c r="L12"/>
  <c r="K45"/>
  <c r="L45"/>
  <c r="K34"/>
  <c r="L23"/>
  <c r="L48"/>
  <c r="L46"/>
  <c r="L44"/>
  <c r="L40"/>
  <c r="L34"/>
  <c r="K32"/>
  <c r="L27"/>
  <c r="L18"/>
  <c r="L16"/>
  <c r="K12"/>
  <c r="L32"/>
  <c r="O23"/>
  <c r="N25"/>
  <c r="N15"/>
  <c r="N23"/>
  <c r="N19"/>
  <c r="N18" l="1"/>
  <c r="K18"/>
  <c r="L39"/>
  <c r="K39"/>
  <c r="L8"/>
  <c r="K8"/>
  <c r="O21"/>
  <c r="N21"/>
  <c r="O16"/>
  <c r="N16"/>
  <c r="O25"/>
  <c r="N7" l="1"/>
  <c r="K7"/>
  <c r="L7" l="1"/>
  <c r="H43" l="1"/>
  <c r="H10" l="1"/>
  <c r="H41" l="1"/>
  <c r="H40" s="1"/>
  <c r="H38"/>
  <c r="H36"/>
  <c r="H34"/>
  <c r="H32" s="1"/>
  <c r="H30"/>
  <c r="H14"/>
  <c r="H12"/>
  <c r="H8"/>
  <c r="H29" l="1"/>
  <c r="H27" s="1"/>
  <c r="H25" s="1"/>
  <c r="H21" s="1"/>
  <c r="H7" s="1"/>
  <c r="F48" l="1"/>
  <c r="F43"/>
  <c r="F39"/>
  <c r="F18" l="1"/>
  <c r="F16" s="1"/>
  <c r="E11" l="1"/>
  <c r="G11" s="1"/>
  <c r="G24" l="1"/>
  <c r="F37"/>
  <c r="G20"/>
  <c r="F41" l="1"/>
  <c r="F40" s="1"/>
  <c r="F38"/>
  <c r="F36"/>
  <c r="F34"/>
  <c r="F32" s="1"/>
  <c r="F30"/>
  <c r="F14"/>
  <c r="F12"/>
  <c r="F8"/>
  <c r="F29" l="1"/>
  <c r="F27" s="1"/>
  <c r="F25" s="1"/>
  <c r="F21" s="1"/>
  <c r="F7" s="1"/>
  <c r="E49" l="1"/>
  <c r="G49" s="1"/>
  <c r="E33"/>
  <c r="E28"/>
  <c r="E23"/>
  <c r="E19"/>
  <c r="G19" s="1"/>
  <c r="E18"/>
  <c r="E16" s="1"/>
  <c r="E15"/>
  <c r="G15" s="1"/>
  <c r="E13"/>
  <c r="D41"/>
  <c r="D40" s="1"/>
  <c r="D38"/>
  <c r="D36"/>
  <c r="D34"/>
  <c r="D32" s="1"/>
  <c r="D30"/>
  <c r="D14"/>
  <c r="D12"/>
  <c r="D8"/>
  <c r="G33" l="1"/>
  <c r="G14"/>
  <c r="G18"/>
  <c r="G16" s="1"/>
  <c r="E14"/>
  <c r="G28"/>
  <c r="D29"/>
  <c r="D27" s="1"/>
  <c r="D25" s="1"/>
  <c r="D21" s="1"/>
  <c r="D7" s="1"/>
  <c r="E12"/>
  <c r="G13"/>
  <c r="G23"/>
  <c r="G12" l="1"/>
  <c r="E39" l="1"/>
  <c r="E38" s="1"/>
  <c r="E37"/>
  <c r="E36" s="1"/>
  <c r="E48"/>
  <c r="E35"/>
  <c r="E34" s="1"/>
  <c r="E32" s="1"/>
  <c r="E43"/>
  <c r="G43" s="1"/>
  <c r="E10"/>
  <c r="G48" l="1"/>
  <c r="G37"/>
  <c r="G36" s="1"/>
  <c r="G39"/>
  <c r="G38" s="1"/>
  <c r="E41"/>
  <c r="E40" s="1"/>
  <c r="G35"/>
  <c r="G41"/>
  <c r="G40" s="1"/>
  <c r="G10"/>
  <c r="E8"/>
  <c r="E30"/>
  <c r="E29" s="1"/>
  <c r="E27" s="1"/>
  <c r="E25" s="1"/>
  <c r="E21" s="1"/>
  <c r="E7" l="1"/>
  <c r="G34"/>
  <c r="G32" s="1"/>
  <c r="G30" s="1"/>
  <c r="G8"/>
  <c r="G29" l="1"/>
  <c r="G27" s="1"/>
  <c r="G25" s="1"/>
  <c r="G21" s="1"/>
  <c r="G7" s="1"/>
</calcChain>
</file>

<file path=xl/sharedStrings.xml><?xml version="1.0" encoding="utf-8"?>
<sst xmlns="http://schemas.openxmlformats.org/spreadsheetml/2006/main" count="107" uniqueCount="97">
  <si>
    <t>02</t>
  </si>
  <si>
    <t>03</t>
  </si>
  <si>
    <t>04</t>
  </si>
  <si>
    <t>06</t>
  </si>
  <si>
    <t>Наименование</t>
  </si>
  <si>
    <t>Целевая статья</t>
  </si>
  <si>
    <t>в том числе средства местного бюджета</t>
  </si>
  <si>
    <t>Подпрограмма "Дошкольное образование"</t>
  </si>
  <si>
    <t>00 0 0000</t>
  </si>
  <si>
    <t>Отдельные мероприятия программы</t>
  </si>
  <si>
    <t>Подпрограмма "Дорожная деятельность Партизанского городского округа"</t>
  </si>
  <si>
    <t>Подпрограмма "Благоустройство Партизанского городского округа"</t>
  </si>
  <si>
    <t>Подпрограмма "Общее образование"</t>
  </si>
  <si>
    <t>Подпрограмма "Развитие муниципальной службы в Партизанском городском округе"</t>
  </si>
  <si>
    <t>Подпрограмма "Противодействие коррупции в Партизанском городском округе"</t>
  </si>
  <si>
    <t>Подпрограмма "Обеспечение первичных мер пожарной безопасности на территории Партизанского городского округа"</t>
  </si>
  <si>
    <t>Подпрограмма "Дополнительное образование"</t>
  </si>
  <si>
    <t>ВСЕГО</t>
  </si>
  <si>
    <t>Подпрограмма "Организация предоставления дополнительного образования в сфере культуры и искусства"</t>
  </si>
  <si>
    <t>Подпрограмма "Организация библиотечного обслуживания населения"</t>
  </si>
  <si>
    <t>Подпрограмма "Организация досуга и предоставление услуг учреждений культуры"</t>
  </si>
  <si>
    <t>Подпрограмма "Сохранение и популяризация объектов культурного наследия Партизанского городского округа"</t>
  </si>
  <si>
    <t>11 0 0000</t>
  </si>
  <si>
    <t>11 1 0000</t>
  </si>
  <si>
    <t>11 2 0000</t>
  </si>
  <si>
    <t>12 0 0000</t>
  </si>
  <si>
    <t>МУНИЦИПАЛЬНАЯ ПРОГРАММА "СОДЕЙСТВИЕ РАЗВИТИЮ МАЛОГО И СРЕДНЕГО ПРЕДПРИНИМАТЕЛЬСТВА В ПАРТИЗАНСКОМ ГОРОДСКОМ ОКРУГЕ" НА 2018 – 2022 ГОДЫ</t>
  </si>
  <si>
    <t>МУНИЦИПАЛЬНАЯ ПРОГРАММА "РАЗВИТИЕ ФИЗИЧЕСКОЙ КУЛЬТУРЫ И СПОРТА ПАРТИЗАНСКОГО ГОРОДСКОГО ОКРУГА" НА 2018 – 2022 ГОДЫ</t>
  </si>
  <si>
    <t>МУНИЦИПАЛЬНАЯ ПРОГРАММА "УПРАВЛЕНИЕ МУНИЦИПАЛЬНЫМ ИМУЩЕСТВОМ И ЗЕМЕЛЬНЫМИ РЕСУРСАМИ ПАРТИЗАНСКОГО ГОРОДСКОГО ОКРУГА НА  2019-2023 ГОДЫ</t>
  </si>
  <si>
    <t>Подпрограмма "Благоустройство дворовых территорий Партизанского городского округа" на 2018 – 2024 годы</t>
  </si>
  <si>
    <t>МУНИЦИПАЛЬНАЯ ПРОГРАММА "СОДЕЙСТВИЕ ГРАЖДАНАМ В ПРИОБРЕТЕНИИ (СТРОИТЕЛЬСТВЕ) ЖИЛЬЯ ВЗАМЕН СНОСИМОГО ВЕТХОГО, СТАВШЕГО НЕПРИГОДНЫМ ДЛЯ ПРОЖИВАНИЯ ПО КРИТЕРИЯМ БЕЗОПАСНОСТИ В РЕЗУЛЬТАТЕ ВЕДЕНИЯ ГОРНЫХ РАБОТ НА ЛИКВИДИРОВАННЫХ УГОЛЬНЫХ ШАХТАХ ПАРТИЗАНСКОГО ГОРОДСКОГО ОКРУГА" НА 2020-2025 ГОДЫ</t>
  </si>
  <si>
    <t xml:space="preserve">01 </t>
  </si>
  <si>
    <t>МУНИЦИПАЛЬНАЯ 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НА 2020 – 2025 ГОДЫ</t>
  </si>
  <si>
    <t>МУНИЦИПАЛЬНАЯ ПРОГРАММА "ФОРМИРОВАНИЕ МУНИЦИПАЛЬНОГО ЖИЛИЩНОГО ФОНДА ПАРТИЗАНСКОГО ГОРОДСКОГО ОКРУГА" НА 2020-2025 ГОДЫ</t>
  </si>
  <si>
    <t>МУНИЦИПАЛЬНАЯ ПРОГРАММА "ПЕРЕСЕЛЕНИЕ ГРАЖДАН ИЗ АВАРИЙНОГО ЖИЛИЩНОГО ФОНДА, ПРОЖИВАЮЩИХ НА ТЕРРИТОРИИ ПАРТИЗАНСКОГО ГОРОДСКОГО ОКРУГА" НА 2019-2025 ГОДЫ</t>
  </si>
  <si>
    <t>МУНИЦИПАЛЬНАЯ ПРОГРАММА "ОРГАНИЗАЦИЯ ОБЕСПЕЧЕНИЯ НАСЕЛЕНИЯ ТВЕРДЫМ ТОПЛИВОМ ПО ПРЕДЕЛЬНЫМ ЦЕНАМ НА ТЕРРИТОРИИ ПАРТИЗАНСКОГО ГОРОДСКОГО ОКРУГА" НА 2020-2024 ГОДЫ</t>
  </si>
  <si>
    <t>МУНИЦИПАЛЬНАЯ ПРОГРАММА "РАЗВИТИЕ И ПОВЫШЕНИЕ ЭФФЕКТИВНОСТИ КОММУНАЛЬНОЙ ИНФРАСТРУКТУРЫ ПАРТИЗАНСКОГО ГОРОДСКОГО ОКРУГА" НА 2020-2024 ГОДЫ</t>
  </si>
  <si>
    <t>МУНИЦИПАЛЬНАЯ ПРОГРАММА "ЗАЩИТА НАСЕЛЕНИЯ И ТЕРРИТОРИИ ПАРТИЗАНСКОГО ГОРОДСКОГО ОКРУГА ОТ ЧРЕЗВЫЧАЙНЫХ СИТУАЦИЙ" НА 2020-2024 ГОДЫ</t>
  </si>
  <si>
    <t>Подпрограмма "Обеспечение организации гражданской обороны, предупреждение и ликвидация последствий чрезвычайных ситуаций природного и техногенного характера на территории Партизанского городского округа"</t>
  </si>
  <si>
    <t>МУНИЦИПАЛЬНАЯ ПРОГРАММА "ПРОФИЛАКТИКА ТЕРРОРИЗМА И ЭКСТРЕМИЗМА НА ТЕРРИТОРИИ ПАРТИЗАНСКОГО ГОРОДСКОГО ОКРУГА" НА 2020-2024 ГОДЫ</t>
  </si>
  <si>
    <t xml:space="preserve">05 </t>
  </si>
  <si>
    <t>Сравнение  первоначального плана и исполнения</t>
  </si>
  <si>
    <t>Сравнение  уточненного плана и исполнения</t>
  </si>
  <si>
    <t>Сумма</t>
  </si>
  <si>
    <t>%</t>
  </si>
  <si>
    <t>Исполнение</t>
  </si>
  <si>
    <t>(рублей)</t>
  </si>
  <si>
    <t>Изменения январь</t>
  </si>
  <si>
    <t>Решение Думы ПГО  о внесении изменений в бюджет
№ 182-Р от 31.01.2020</t>
  </si>
  <si>
    <t>Изменения май</t>
  </si>
  <si>
    <t>Решение Думы ПГО  о внесении изменений в бюджет
№ 196-Р 14.05.2020</t>
  </si>
  <si>
    <t>Изменения декабрь</t>
  </si>
  <si>
    <t>МУНИЦИПАЛЬНАЯ ПРОГРАММА "УКРЕПЛЕНИЕ ОБЩЕСТВЕННОГО ЗДОРОВЬЯ НАСЕЛЕНИЯ ПАРТИЗАНСКОГО ГОРОДСКОГО ОКРУГА" на 2021-2024 годы</t>
  </si>
  <si>
    <t>07</t>
  </si>
  <si>
    <t>08</t>
  </si>
  <si>
    <t>МУНИЦИПАЛЬНАЯ ПРОГРАММА "ОБЕСПЕЧЕНИЕ БЛАГОПРИЯТНОЙ ОКРУЖАЮЩЕЙ СРЕДЫ И ЭКОЛОГИЧЕСКОЙ БЕЗОПАСНОСТИ НА ТЕРРИТОРИИ ПАРТИЗАНСКОГО ГОРОДСКОГО ОКРУГА" НА 2022-2026 ГОДЫ</t>
  </si>
  <si>
    <t>МУНИЦИПАЛЬНАЯ ПРОГРАММА "ОБРАЗОВАНИЕ ПАРТИЗАНСКОГО ГОРОДСКОГО ОКРУГА" НА 2020-2024 ГОДЫ</t>
  </si>
  <si>
    <t>МУНИЦИПАЛЬНАЯ ПРОГРАММА "ДОРОЖНАЯ ДЕЯТЕЛЬНОСТЬ И БЛАГОУСТРОЙСТВО ПАРТИЗАНСКОГО ГОРОДСКОГО ОКРУГА" НА 2022-2026 ГОДЫ</t>
  </si>
  <si>
    <t>МУНИЦИПАЛЬНАЯ ПРОГРАММА "ОБЕСПЕЧЕНИЕ ЖИЛЬЕМ МОЛОДЫХ СЕМЕЙ ПАРТИЗАНСКОГО ГОРОДСКОГО ОКРУГА" НА 2021-2025 ГОДЫ</t>
  </si>
  <si>
    <t>МУНИЦИПАЛЬНАЯ ПРОГРАММА "ОБЕСПЕЧЕНИЕ ГРАДОСТРОИТЕЛЬНОЙ ДЕЯТЕЛЬНОСТИ НА ТЕРРИТОРИИ ПАРТИЗАНСКОГО ГОРОДСКОГО ОКРУГА" НА 2021-2023 ГОДЫ</t>
  </si>
  <si>
    <t>МУНИЦИПАЛЬНАЯ ПРОГРАММА "ПОВЫШЕНИЕ ЭФФЕКТИВНОСТИ ДЕЯТЕЛЬНОСТИ ОРГАНОВ МЕСТНОГО САМОУПРАВЛЕНИЯ ПАРТИЗАНСКОГО ГОРОДСКОГО ОКРУГА" НА 2019-2023 ГОДЫ</t>
  </si>
  <si>
    <t>--</t>
  </si>
  <si>
    <t>МУНИЦИПАЛЬНАЯ ПРОГРАММА "КУЛЬТУРА ПАРТИЗАНСКОГО ГОРОДСКОГО ОКРУГА" НА 2022-2026 ГОДЫ</t>
  </si>
  <si>
    <t>МУНИЦИПАЛЬНАЯ ПРОГРАММА "РАЗВИТИЕ ИНФОРМАЦИОННО-КОММУНИКАЦИОННЫХ ТЕХНОЛОГИЙ ОРГАНОВ МЕСТНОГО САМОУПРАВЛЕНИЯ ПАРТИЗАНСКОГО ГОРОДСКОГО ОКРУГА" НА 2022-2024 ГОДЫ</t>
  </si>
  <si>
    <t>ВЕДОМСТВЕННАЯ ЦЕЛЕВАЯ ПРОГРАММА "РЕАЛИЗАЦИЯ МОЛОДЕЖНОЙ ПОЛИТИКИ В ПАРТИЗАНСКОМ ГОРОДСКОМ ОКРУГЕ" НА 2022 - 2024 ГОДЫ</t>
  </si>
  <si>
    <t>МУНИЦИПАЛЬНАЯ ПРОГРАММА "ФОРМИРОВАНИЕ СОВРЕМЕННОЙ ГОРОДСКОЙ СРЕДЫ ПАРТИЗАНСКОГО ГОРОДСКОГО ОКРУГА" НА 2018 – 2027 ГОДЫ</t>
  </si>
  <si>
    <t>Подпрограмма "Благоустройство территорий общественного пользования Партизанского городского округа" на 2018 – 2027 годы</t>
  </si>
  <si>
    <t>Подпрограмма "Благоустройство территорий, детских и спортивных площадок Партизанского городского округа" на 2019-2027</t>
  </si>
  <si>
    <t>Пояснение различий между первоначально утвержденным планом и исполнением, если отклонение составило 5%</t>
  </si>
  <si>
    <t>Сведения о фактически произведенных расходах Партизанского городского округа в 2023 году на реализацию муниципальных программ</t>
  </si>
  <si>
    <t>Первоначально утвержденные значения, решение Думы ПГО  
№ 397-Р 25.11.2022</t>
  </si>
  <si>
    <t>Уточненные значения в редакции решения Думы ПГО  о внесении изменений в бюджет 
№ 47-Р 08.12.2023 и приказов о внесении изменений в Сводную бюджетную роспись</t>
  </si>
  <si>
    <t>МУНИЦИПАЛЬНАЯ ПРОГРАММА "КАПИТАЛЬНЫЙ РЕМОНТ ОБЩЕГО ИМУЩЕСТВА МНОГОКВАРТИРНЫХ ДОМОВ НА ТЕРРИТОРИИ  ПАРТИЗАНСКОГО ГОРОДСКОГО ОКРУГА" на 2023-2027 годы</t>
  </si>
  <si>
    <t xml:space="preserve">Дети-сироты - участники  специальной военной операции, получившие сертификаты  на приобретение жилого помещения,  не реализовали свое право  до конца 2023 года (сертификаты действительны на протяжении 6 месяцев и могут быть использованы в 2024 году) </t>
  </si>
  <si>
    <t xml:space="preserve">Предоставлены социальных выплат на приобретение жилья взамен ветхого, ставшего непригодным для проживания по критериям безопасности                      в результате ведения горных работ за счет выделения средств из федерального бюджета на реализацию программы местного развития и обеспечения занятости для шахтерских городов </t>
  </si>
  <si>
    <t>Аукцион на приобретение жилья в муниципальную  собственность признан несостоявшимся  по причине отсутствия заявок</t>
  </si>
  <si>
    <t>В связи с отступлениями от проектной документации при реконструкции гидротехнического сооружения - защитной дамбы по левому берегу р. Постышевка в г. Партизанске , объект не принят,  окончательный расчет по муниципальному контракту не проведен</t>
  </si>
  <si>
    <t xml:space="preserve">Расходы на на  компенсацию части расходов родителям (законным представителям) на оплату стоимости путевки в организации, оказывающие услуги отдыха и оздоровления детей, исполнены в объеме фактичексой потребности </t>
  </si>
  <si>
    <t>Расторжения муниципального контракта на выполнение земельно-кадастровых работ под   многоквартирными домами в связи с решением заказчика об одностороннем отказе от исполнения муниципального контракта ввиду нарушения  подрядчиком договорных обязательств</t>
  </si>
  <si>
    <t xml:space="preserve">Сокращение межбюджетных субсидий </t>
  </si>
  <si>
    <t>Расходы на разработку,  изготовление и распространение рекламы антикоррупционной направленности исполнены в объеме фактических затрат</t>
  </si>
  <si>
    <t>Расходы   увеличены за счет выделения дополнительных   межбюджетных субсидий  из краевого бюджета  на обеспечение населения твердым топливом</t>
  </si>
  <si>
    <t>Расходы увеличены  за счет выделения межбюджетных субсидий  из вышестоящих бюджетов  на строительство водозабора "Северный" на р. Партизанская</t>
  </si>
  <si>
    <t>Расходы увеличены  на первичные меры пожарной безопасности  (прочистку минерализованных полос, содержание противопожарного водоснабжения, противопожарный инвентарь)</t>
  </si>
  <si>
    <t>Расходы уменьшены  в связи с экономией по результатам аукциона на  установка ограждения территорий учреждений образования</t>
  </si>
  <si>
    <t>Расходы уменьшены на сумму экономии по результатам аукциона на капитальный ремонт здания МБУ ДО «Детская школа искусств» в рамках национального проекта «Культура"</t>
  </si>
  <si>
    <t xml:space="preserve">Расходы увеличены  на оплату труда "указных" категорий работников в связи с ростом прогнозного значения среднемесячной заработной платы </t>
  </si>
  <si>
    <t>Расходы уменьшены в связи с сокращением размера субвенций из краевого бюджета на реализацию прав на получение общедоступного и бесплатного дошкольного образования</t>
  </si>
  <si>
    <t xml:space="preserve">Расходы увеличены в связи с выделением дополнительных субвенций  из краевого бюджета на получение общедоступного и бесплатного начального общего, основного общего, среднего общего образования, проведением   ремонтных работ   в муниципальных общеобразовательных учреждениях ,  созданием  центров «Точка роста» в             3 школах 
</t>
  </si>
  <si>
    <t>Расходы увеличены  за счет выделения дополнительных  субсидий  из вышестоящих бюджетов  на обеспечение жильем молодых семей</t>
  </si>
  <si>
    <t xml:space="preserve">Расходы по переселению из аварийного жилищного фонда исполнены  за счет возврата остатка субсидий, неиспользованных  в 2022 году  </t>
  </si>
  <si>
    <t xml:space="preserve">Расходы увеличены на обеспечение затрат, связанных с оказанием муниципальных услуг по реализации дополнительных общеразвивающих программ для детей в соответствии с социальным сертификатом                             </t>
  </si>
  <si>
    <t xml:space="preserve">Расходы увеличены на приобретение серверного оборудования </t>
  </si>
  <si>
    <t>Расходы увеличены в связи с индексацией заработной платы работникам ДЮСШ "Сучан"с 01.10.2023 г. в 1,109 раза и с 01.12.203 года в 1,1847 раза, включением тренеров -преподавателей в "указные" катогории работников</t>
  </si>
  <si>
    <t>Выполнены дополнительные работы по ремонту автомобильных дорог  за счет  дотации, выделенной  из краевого бюджета на обеспечение сбалансированости бюджета</t>
  </si>
  <si>
    <t xml:space="preserve">Расходы увеличены на на оплату взносов на капитальный ремонт общего имущества многоквартирных домов за муниципальные жилые помещения  и в связи с оплатой муниципального контракта, заключенного в 2022 году на приобретение 2 тракторов  по факту поставки </t>
  </si>
  <si>
    <t xml:space="preserve">Расходы сокращены  в связи с использованием дистанционных форм обучения и отсутствием  предложений по запланированным программам обучения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</si>
</sst>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3.5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3" applyNumberFormat="0" applyAlignment="0" applyProtection="0"/>
    <xf numFmtId="0" fontId="9" fillId="28" borderId="4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3" applyNumberFormat="0" applyAlignment="0" applyProtection="0"/>
    <xf numFmtId="0" fontId="16" fillId="0" borderId="8" applyNumberFormat="0" applyFill="0" applyAlignment="0" applyProtection="0"/>
    <xf numFmtId="0" fontId="17" fillId="31" borderId="0" applyNumberFormat="0" applyBorder="0" applyAlignment="0" applyProtection="0"/>
    <xf numFmtId="0" fontId="5" fillId="32" borderId="9" applyNumberFormat="0" applyFont="0" applyAlignment="0" applyProtection="0"/>
    <xf numFmtId="0" fontId="18" fillId="2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49" fontId="1" fillId="33" borderId="0" xfId="0" applyNumberFormat="1" applyFont="1" applyFill="1"/>
    <xf numFmtId="0" fontId="1" fillId="0" borderId="1" xfId="0" applyFont="1" applyFill="1" applyBorder="1" applyAlignment="1">
      <alignment wrapText="1"/>
    </xf>
    <xf numFmtId="0" fontId="3" fillId="0" borderId="0" xfId="0" applyFont="1" applyFill="1"/>
    <xf numFmtId="0" fontId="2" fillId="0" borderId="1" xfId="0" applyFont="1" applyFill="1" applyBorder="1" applyAlignment="1">
      <alignment wrapText="1"/>
    </xf>
    <xf numFmtId="49" fontId="2" fillId="33" borderId="2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4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3" fillId="33" borderId="0" xfId="0" applyNumberFormat="1" applyFont="1" applyFill="1"/>
    <xf numFmtId="49" fontId="1" fillId="33" borderId="1" xfId="0" applyNumberFormat="1" applyFont="1" applyFill="1" applyBorder="1" applyAlignment="1">
      <alignment horizontal="center" wrapText="1"/>
    </xf>
    <xf numFmtId="4" fontId="1" fillId="35" borderId="1" xfId="0" applyNumberFormat="1" applyFont="1" applyFill="1" applyBorder="1" applyAlignment="1">
      <alignment horizontal="center" wrapText="1"/>
    </xf>
    <xf numFmtId="0" fontId="1" fillId="35" borderId="0" xfId="0" applyFont="1" applyFill="1"/>
    <xf numFmtId="0" fontId="3" fillId="35" borderId="0" xfId="0" applyFont="1" applyFill="1"/>
    <xf numFmtId="10" fontId="1" fillId="0" borderId="0" xfId="42" applyNumberFormat="1" applyFont="1" applyFill="1"/>
    <xf numFmtId="10" fontId="1" fillId="0" borderId="1" xfId="42" applyNumberFormat="1" applyFont="1" applyFill="1" applyBorder="1" applyAlignment="1">
      <alignment horizontal="center" wrapText="1"/>
    </xf>
    <xf numFmtId="10" fontId="2" fillId="0" borderId="1" xfId="42" applyNumberFormat="1" applyFont="1" applyFill="1" applyBorder="1" applyAlignment="1">
      <alignment horizontal="center" wrapText="1"/>
    </xf>
    <xf numFmtId="10" fontId="3" fillId="0" borderId="0" xfId="42" applyNumberFormat="1" applyFont="1" applyFill="1"/>
    <xf numFmtId="0" fontId="1" fillId="0" borderId="1" xfId="0" applyFont="1" applyBorder="1" applyAlignment="1">
      <alignment horizontal="justify" wrapText="1"/>
    </xf>
    <xf numFmtId="49" fontId="1" fillId="33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0" fontId="1" fillId="0" borderId="1" xfId="4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" fontId="1" fillId="0" borderId="12" xfId="0" applyNumberFormat="1" applyFont="1" applyFill="1" applyBorder="1" applyAlignment="1">
      <alignment horizontal="center" wrapText="1"/>
    </xf>
    <xf numFmtId="10" fontId="1" fillId="0" borderId="1" xfId="42" quotePrefix="1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horizontal="left"/>
    </xf>
    <xf numFmtId="4" fontId="2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49" fontId="1" fillId="34" borderId="1" xfId="0" applyNumberFormat="1" applyFont="1" applyFill="1" applyBorder="1" applyAlignment="1">
      <alignment horizontal="center" wrapText="1"/>
    </xf>
    <xf numFmtId="10" fontId="1" fillId="0" borderId="1" xfId="42" applyNumberFormat="1" applyFont="1" applyFill="1" applyBorder="1" applyAlignment="1">
      <alignment wrapText="1"/>
    </xf>
    <xf numFmtId="10" fontId="24" fillId="0" borderId="1" xfId="42" applyNumberFormat="1" applyFont="1" applyFill="1" applyBorder="1" applyAlignment="1">
      <alignment horizontal="left" wrapText="1"/>
    </xf>
    <xf numFmtId="0" fontId="24" fillId="0" borderId="0" xfId="0" applyFont="1" applyAlignment="1">
      <alignment horizontal="left"/>
    </xf>
    <xf numFmtId="4" fontId="24" fillId="0" borderId="1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0" fontId="1" fillId="0" borderId="13" xfId="42" applyNumberFormat="1" applyFont="1" applyFill="1" applyBorder="1" applyAlignment="1">
      <alignment horizontal="center" wrapText="1"/>
    </xf>
    <xf numFmtId="10" fontId="1" fillId="0" borderId="14" xfId="42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1" xfId="42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0" fontId="25" fillId="0" borderId="0" xfId="0" applyFont="1" applyAlignment="1">
      <alignment horizontal="justify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horizontal="justify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Процентный" xfId="4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50"/>
  <sheetViews>
    <sheetView tabSelected="1" zoomScale="80" zoomScaleNormal="80" workbookViewId="0">
      <pane xSplit="2" ySplit="5" topLeftCell="C40" activePane="bottomRight" state="frozen"/>
      <selection pane="topRight" activeCell="C1" sqref="C1"/>
      <selection pane="bottomLeft" activeCell="A5" sqref="A5"/>
      <selection pane="bottomRight" activeCell="M49" sqref="M49"/>
    </sheetView>
  </sheetViews>
  <sheetFormatPr defaultRowHeight="15"/>
  <cols>
    <col min="1" max="1" width="63.42578125" style="4" customWidth="1"/>
    <col min="2" max="2" width="11.28515625" style="11" hidden="1" customWidth="1"/>
    <col min="3" max="3" width="21.5703125" style="4" customWidth="1"/>
    <col min="4" max="4" width="18.7109375" style="15" hidden="1" customWidth="1"/>
    <col min="5" max="5" width="18.7109375" style="4" hidden="1" customWidth="1"/>
    <col min="6" max="6" width="18.7109375" style="15" hidden="1" customWidth="1"/>
    <col min="7" max="7" width="18.7109375" style="4" hidden="1" customWidth="1"/>
    <col min="8" max="8" width="17.28515625" style="15" hidden="1" customWidth="1"/>
    <col min="9" max="9" width="24" style="4" customWidth="1"/>
    <col min="10" max="11" width="18.7109375" style="4" customWidth="1"/>
    <col min="12" max="12" width="18.7109375" style="19" customWidth="1"/>
    <col min="13" max="13" width="44.140625" style="32" customWidth="1"/>
    <col min="14" max="14" width="18.7109375" style="4" customWidth="1"/>
    <col min="15" max="15" width="18.7109375" style="19" customWidth="1"/>
    <col min="16" max="16384" width="9.140625" style="4"/>
  </cols>
  <sheetData>
    <row r="1" spans="1:15" s="1" customFormat="1" ht="25.5" customHeight="1">
      <c r="A1" s="38" t="s">
        <v>69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15.75" hidden="1">
      <c r="B2" s="2"/>
      <c r="D2" s="14"/>
      <c r="F2" s="14"/>
      <c r="H2" s="14"/>
      <c r="K2" s="1" t="s">
        <v>43</v>
      </c>
      <c r="L2" s="16" t="s">
        <v>44</v>
      </c>
      <c r="M2" s="29"/>
      <c r="N2" s="1" t="s">
        <v>43</v>
      </c>
      <c r="O2" s="16" t="s">
        <v>44</v>
      </c>
    </row>
    <row r="3" spans="1:15" s="1" customFormat="1" ht="15.75" hidden="1">
      <c r="B3" s="2"/>
      <c r="D3" s="14"/>
      <c r="F3" s="14"/>
      <c r="H3" s="14"/>
      <c r="L3" s="16"/>
      <c r="M3" s="29"/>
      <c r="O3" s="16"/>
    </row>
    <row r="4" spans="1:15" s="1" customFormat="1" ht="15.75">
      <c r="B4" s="2"/>
      <c r="D4" s="14"/>
      <c r="F4" s="14"/>
      <c r="H4" s="14"/>
      <c r="L4" s="16"/>
      <c r="M4" s="29"/>
      <c r="O4" s="16" t="s">
        <v>46</v>
      </c>
    </row>
    <row r="5" spans="1:15" s="23" customFormat="1" ht="41.25" customHeight="1">
      <c r="A5" s="43" t="s">
        <v>4</v>
      </c>
      <c r="B5" s="21" t="s">
        <v>5</v>
      </c>
      <c r="C5" s="47">
        <v>2023</v>
      </c>
      <c r="D5" s="47"/>
      <c r="E5" s="47"/>
      <c r="F5" s="47"/>
      <c r="G5" s="47"/>
      <c r="H5" s="47"/>
      <c r="I5" s="47"/>
      <c r="J5" s="45" t="s">
        <v>45</v>
      </c>
      <c r="K5" s="39" t="s">
        <v>41</v>
      </c>
      <c r="L5" s="40"/>
      <c r="M5" s="41" t="s">
        <v>68</v>
      </c>
      <c r="N5" s="39" t="s">
        <v>42</v>
      </c>
      <c r="O5" s="40"/>
    </row>
    <row r="6" spans="1:15" s="23" customFormat="1" ht="128.25" customHeight="1">
      <c r="A6" s="44"/>
      <c r="B6" s="21"/>
      <c r="C6" s="25" t="s">
        <v>70</v>
      </c>
      <c r="D6" s="25" t="s">
        <v>47</v>
      </c>
      <c r="E6" s="25" t="s">
        <v>48</v>
      </c>
      <c r="F6" s="25" t="s">
        <v>49</v>
      </c>
      <c r="G6" s="25" t="s">
        <v>50</v>
      </c>
      <c r="H6" s="25" t="s">
        <v>51</v>
      </c>
      <c r="I6" s="25" t="s">
        <v>71</v>
      </c>
      <c r="J6" s="46"/>
      <c r="K6" s="22" t="s">
        <v>43</v>
      </c>
      <c r="L6" s="24" t="s">
        <v>44</v>
      </c>
      <c r="M6" s="42"/>
      <c r="N6" s="22" t="s">
        <v>43</v>
      </c>
      <c r="O6" s="24" t="s">
        <v>44</v>
      </c>
    </row>
    <row r="7" spans="1:15" s="8" customFormat="1" ht="15.75">
      <c r="A7" s="5" t="s">
        <v>17</v>
      </c>
      <c r="B7" s="6" t="s">
        <v>8</v>
      </c>
      <c r="C7" s="7">
        <f>C8+C9+C10+C11+C12+C13+C15+C16+C19+C20+C21+C27+C32+C36+C37+C38+C39+C40+C44+C45+C46+C49+C14</f>
        <v>1415233169.48</v>
      </c>
      <c r="D7" s="7">
        <f t="shared" ref="D7:K7" si="0">D8+D9+D10+D11+D12+D13+D15+D16+D19+D20+D21+D27+D32+D36+D37+D38+D39+D40+D44+D45+D46+D49+D14</f>
        <v>1633614.04</v>
      </c>
      <c r="E7" s="7">
        <f t="shared" si="0"/>
        <v>2260672599.8800001</v>
      </c>
      <c r="F7" s="7">
        <f t="shared" si="0"/>
        <v>31500288.000000007</v>
      </c>
      <c r="G7" s="7">
        <f t="shared" si="0"/>
        <v>2292172887.8800006</v>
      </c>
      <c r="H7" s="7">
        <f t="shared" si="0"/>
        <v>16544252.909999995</v>
      </c>
      <c r="I7" s="7">
        <f t="shared" si="0"/>
        <v>1844149155.23</v>
      </c>
      <c r="J7" s="7">
        <f t="shared" si="0"/>
        <v>1800488826.2400002</v>
      </c>
      <c r="K7" s="7">
        <f t="shared" si="0"/>
        <v>-385255656.76000005</v>
      </c>
      <c r="L7" s="18">
        <f t="shared" ref="L7:L8" si="1">J7/C7</f>
        <v>1.2722206241827663</v>
      </c>
      <c r="M7" s="30"/>
      <c r="N7" s="7">
        <f t="shared" ref="N7" si="2">N8+N9+N10+N11+N12+N13+N15+N16+N19+N20+N21+N27+N32+N36+N37+N38+N39+N40+N44+N45+N46+N49+N14</f>
        <v>43660328.989999913</v>
      </c>
      <c r="O7" s="18">
        <f>J7/I7</f>
        <v>0.97632494699998684</v>
      </c>
    </row>
    <row r="8" spans="1:15" ht="141.75">
      <c r="A8" s="20" t="s">
        <v>30</v>
      </c>
      <c r="B8" s="33" t="s">
        <v>31</v>
      </c>
      <c r="C8" s="9">
        <v>48602500</v>
      </c>
      <c r="D8" s="13">
        <f t="shared" ref="D8:E8" si="3">SUM(D10:D11)</f>
        <v>150000</v>
      </c>
      <c r="E8" s="9">
        <f t="shared" si="3"/>
        <v>19378000</v>
      </c>
      <c r="F8" s="13">
        <f t="shared" ref="F8:G8" si="4">SUM(F10:F11)</f>
        <v>0</v>
      </c>
      <c r="G8" s="9">
        <f t="shared" si="4"/>
        <v>19378000</v>
      </c>
      <c r="H8" s="13">
        <f t="shared" ref="H8" si="5">SUM(H10:H11)</f>
        <v>16992000</v>
      </c>
      <c r="I8" s="26">
        <v>332954642.17000002</v>
      </c>
      <c r="J8" s="26">
        <v>332644539.17000002</v>
      </c>
      <c r="K8" s="9">
        <f t="shared" ref="K8" si="6">C8-J8</f>
        <v>-284042039.17000002</v>
      </c>
      <c r="L8" s="17">
        <f t="shared" si="1"/>
        <v>6.8441857758345765</v>
      </c>
      <c r="M8" s="34" t="s">
        <v>74</v>
      </c>
      <c r="N8" s="9">
        <f t="shared" ref="N8:N13" si="7">I8-J8</f>
        <v>310103</v>
      </c>
      <c r="O8" s="17">
        <f t="shared" ref="O8:O13" si="8">J8/I8</f>
        <v>0.99906863289852654</v>
      </c>
    </row>
    <row r="9" spans="1:15" ht="110.25">
      <c r="A9" s="3" t="s">
        <v>32</v>
      </c>
      <c r="B9" s="12"/>
      <c r="C9" s="9">
        <v>44534768.700000003</v>
      </c>
      <c r="D9" s="13"/>
      <c r="E9" s="9"/>
      <c r="F9" s="13"/>
      <c r="G9" s="9"/>
      <c r="H9" s="13"/>
      <c r="I9" s="9">
        <v>44772785.310000002</v>
      </c>
      <c r="J9" s="26">
        <v>40357560.759999998</v>
      </c>
      <c r="K9" s="9">
        <f t="shared" ref="K9:K49" si="9">C9-J9</f>
        <v>4177207.9400000051</v>
      </c>
      <c r="L9" s="17">
        <f t="shared" ref="L9:L49" si="10">J9/C9</f>
        <v>0.90620344369274775</v>
      </c>
      <c r="M9" s="34" t="s">
        <v>73</v>
      </c>
      <c r="N9" s="9">
        <f t="shared" si="7"/>
        <v>4415224.5500000045</v>
      </c>
      <c r="O9" s="17">
        <f t="shared" si="8"/>
        <v>0.90138597544401899</v>
      </c>
    </row>
    <row r="10" spans="1:15" ht="63">
      <c r="A10" s="3" t="s">
        <v>33</v>
      </c>
      <c r="B10" s="12"/>
      <c r="C10" s="9">
        <v>18040000</v>
      </c>
      <c r="D10" s="13">
        <v>150000</v>
      </c>
      <c r="E10" s="9">
        <f>C10+D10</f>
        <v>18190000</v>
      </c>
      <c r="F10" s="13"/>
      <c r="G10" s="9">
        <f>E10+F10</f>
        <v>18190000</v>
      </c>
      <c r="H10" s="13">
        <f>200000-200000</f>
        <v>0</v>
      </c>
      <c r="I10" s="9">
        <v>14370903.939999999</v>
      </c>
      <c r="J10" s="26">
        <v>11490992.25</v>
      </c>
      <c r="K10" s="9">
        <f t="shared" si="9"/>
        <v>6549007.75</v>
      </c>
      <c r="L10" s="17">
        <f t="shared" si="10"/>
        <v>0.63697296286031047</v>
      </c>
      <c r="M10" s="34" t="s">
        <v>75</v>
      </c>
      <c r="N10" s="9">
        <f t="shared" si="7"/>
        <v>2879911.6899999995</v>
      </c>
      <c r="O10" s="17">
        <f t="shared" si="8"/>
        <v>0.79960121492538483</v>
      </c>
    </row>
    <row r="11" spans="1:15" ht="69.75" customHeight="1">
      <c r="A11" s="3" t="s">
        <v>34</v>
      </c>
      <c r="B11" s="12"/>
      <c r="C11" s="9">
        <v>1188000</v>
      </c>
      <c r="D11" s="13"/>
      <c r="E11" s="9">
        <f>C11+D11</f>
        <v>1188000</v>
      </c>
      <c r="F11" s="13"/>
      <c r="G11" s="9">
        <f>E11+F11</f>
        <v>1188000</v>
      </c>
      <c r="H11" s="13">
        <v>16992000</v>
      </c>
      <c r="I11" s="9">
        <v>9630560.5800000001</v>
      </c>
      <c r="J11" s="26">
        <v>9145559.4100000001</v>
      </c>
      <c r="K11" s="9">
        <f t="shared" si="9"/>
        <v>-7957559.4100000001</v>
      </c>
      <c r="L11" s="17">
        <f t="shared" si="10"/>
        <v>7.6982823316498319</v>
      </c>
      <c r="M11" s="34" t="s">
        <v>90</v>
      </c>
      <c r="N11" s="9">
        <f t="shared" si="7"/>
        <v>485001.16999999993</v>
      </c>
      <c r="O11" s="17">
        <f t="shared" si="8"/>
        <v>0.94963936253023395</v>
      </c>
    </row>
    <row r="12" spans="1:15" ht="75" customHeight="1">
      <c r="A12" s="3" t="s">
        <v>35</v>
      </c>
      <c r="B12" s="33" t="s">
        <v>0</v>
      </c>
      <c r="C12" s="9">
        <v>700987.89</v>
      </c>
      <c r="D12" s="13">
        <f t="shared" ref="D12:H12" si="11">D13</f>
        <v>383612.6</v>
      </c>
      <c r="E12" s="9">
        <f t="shared" si="11"/>
        <v>64872912.600000001</v>
      </c>
      <c r="F12" s="13">
        <f t="shared" si="11"/>
        <v>457438.53</v>
      </c>
      <c r="G12" s="9">
        <f t="shared" si="11"/>
        <v>65330351.130000003</v>
      </c>
      <c r="H12" s="13">
        <f t="shared" si="11"/>
        <v>6026329.5499999998</v>
      </c>
      <c r="I12" s="26">
        <v>2423478.59</v>
      </c>
      <c r="J12" s="26">
        <v>2423462.0699999998</v>
      </c>
      <c r="K12" s="9">
        <f t="shared" si="9"/>
        <v>-1722474.1799999997</v>
      </c>
      <c r="L12" s="17">
        <f t="shared" si="10"/>
        <v>3.4572096102829963</v>
      </c>
      <c r="M12" s="48" t="s">
        <v>81</v>
      </c>
      <c r="N12" s="9">
        <f t="shared" si="7"/>
        <v>16.520000000018626</v>
      </c>
      <c r="O12" s="17">
        <f t="shared" si="8"/>
        <v>0.99999318335219956</v>
      </c>
    </row>
    <row r="13" spans="1:15" ht="63">
      <c r="A13" s="3" t="s">
        <v>36</v>
      </c>
      <c r="B13" s="12"/>
      <c r="C13" s="9">
        <v>64489300</v>
      </c>
      <c r="D13" s="13">
        <v>383612.6</v>
      </c>
      <c r="E13" s="9">
        <f>C13+D13</f>
        <v>64872912.600000001</v>
      </c>
      <c r="F13" s="13">
        <v>457438.53</v>
      </c>
      <c r="G13" s="9">
        <f>E13+F13</f>
        <v>65330351.130000003</v>
      </c>
      <c r="H13" s="13">
        <v>6026329.5499999998</v>
      </c>
      <c r="I13" s="9">
        <v>154564876.81999999</v>
      </c>
      <c r="J13" s="26">
        <v>154492858</v>
      </c>
      <c r="K13" s="9">
        <f t="shared" si="9"/>
        <v>-90003558</v>
      </c>
      <c r="L13" s="17">
        <f t="shared" si="10"/>
        <v>2.3956355240326688</v>
      </c>
      <c r="M13" s="48" t="s">
        <v>82</v>
      </c>
      <c r="N13" s="9">
        <f t="shared" si="7"/>
        <v>72018.819999992847</v>
      </c>
      <c r="O13" s="17">
        <f t="shared" si="8"/>
        <v>0.99953405442761833</v>
      </c>
    </row>
    <row r="14" spans="1:15" ht="111" customHeight="1">
      <c r="A14" s="3" t="s">
        <v>52</v>
      </c>
      <c r="B14" s="12"/>
      <c r="C14" s="9">
        <v>33000</v>
      </c>
      <c r="D14" s="13">
        <f t="shared" ref="D14:H14" si="12">D15</f>
        <v>0</v>
      </c>
      <c r="E14" s="9">
        <f t="shared" si="12"/>
        <v>7990409.5999999996</v>
      </c>
      <c r="F14" s="13">
        <f t="shared" si="12"/>
        <v>2530489.7000000002</v>
      </c>
      <c r="G14" s="9">
        <f t="shared" si="12"/>
        <v>10520899.300000001</v>
      </c>
      <c r="H14" s="13">
        <f t="shared" si="12"/>
        <v>0</v>
      </c>
      <c r="I14" s="9">
        <v>33000</v>
      </c>
      <c r="J14" s="26">
        <v>32988</v>
      </c>
      <c r="K14" s="9">
        <f t="shared" si="9"/>
        <v>12</v>
      </c>
      <c r="L14" s="17">
        <f t="shared" si="10"/>
        <v>0.99963636363636366</v>
      </c>
      <c r="M14" s="36"/>
      <c r="N14" s="9">
        <f t="shared" ref="N14:N25" si="13">I14-J14</f>
        <v>12</v>
      </c>
      <c r="O14" s="17">
        <f t="shared" ref="O14:O25" si="14">J14/I14</f>
        <v>0.99963636363636366</v>
      </c>
    </row>
    <row r="15" spans="1:15" ht="63">
      <c r="A15" s="28" t="s">
        <v>72</v>
      </c>
      <c r="B15" s="12"/>
      <c r="C15" s="9">
        <v>7990409.5999999996</v>
      </c>
      <c r="D15" s="13"/>
      <c r="E15" s="9">
        <f>C15+D15</f>
        <v>7990409.5999999996</v>
      </c>
      <c r="F15" s="13">
        <v>2530489.7000000002</v>
      </c>
      <c r="G15" s="9">
        <f>E15+F15</f>
        <v>10520899.300000001</v>
      </c>
      <c r="H15" s="13">
        <v>0</v>
      </c>
      <c r="I15" s="9">
        <v>7915409.5999999996</v>
      </c>
      <c r="J15" s="26">
        <v>7915409.3799999999</v>
      </c>
      <c r="K15" s="9">
        <f t="shared" si="9"/>
        <v>75000.219999999739</v>
      </c>
      <c r="L15" s="17">
        <f t="shared" si="10"/>
        <v>0.99061372022780914</v>
      </c>
      <c r="M15" s="35"/>
      <c r="N15" s="9">
        <f t="shared" si="13"/>
        <v>0.21999999973922968</v>
      </c>
      <c r="O15" s="27" t="s">
        <v>61</v>
      </c>
    </row>
    <row r="16" spans="1:15" ht="79.5" customHeight="1">
      <c r="A16" s="20" t="s">
        <v>37</v>
      </c>
      <c r="B16" s="33" t="s">
        <v>1</v>
      </c>
      <c r="C16" s="9">
        <f>C17+C18</f>
        <v>47301419.469999999</v>
      </c>
      <c r="D16" s="9">
        <f t="shared" ref="D16:J16" si="15">D17+D18</f>
        <v>0</v>
      </c>
      <c r="E16" s="9">
        <f t="shared" si="15"/>
        <v>3537006.4</v>
      </c>
      <c r="F16" s="9">
        <f t="shared" si="15"/>
        <v>10522.45</v>
      </c>
      <c r="G16" s="9">
        <f t="shared" si="15"/>
        <v>3547528.85</v>
      </c>
      <c r="H16" s="9">
        <f t="shared" si="15"/>
        <v>0</v>
      </c>
      <c r="I16" s="9">
        <f t="shared" si="15"/>
        <v>46075205.32</v>
      </c>
      <c r="J16" s="9">
        <f t="shared" si="15"/>
        <v>34768159.219999999</v>
      </c>
      <c r="K16" s="9">
        <f t="shared" si="9"/>
        <v>12533260.25</v>
      </c>
      <c r="L16" s="17">
        <f t="shared" si="10"/>
        <v>0.7350341619674019</v>
      </c>
      <c r="M16" s="37"/>
      <c r="N16" s="9">
        <f t="shared" si="13"/>
        <v>11307046.100000001</v>
      </c>
      <c r="O16" s="17">
        <f t="shared" si="14"/>
        <v>0.75459586080038765</v>
      </c>
    </row>
    <row r="17" spans="1:15" ht="110.25">
      <c r="A17" s="3" t="s">
        <v>38</v>
      </c>
      <c r="B17" s="12"/>
      <c r="C17" s="9">
        <v>43764413.07</v>
      </c>
      <c r="D17" s="13"/>
      <c r="E17" s="9"/>
      <c r="F17" s="13"/>
      <c r="G17" s="9"/>
      <c r="H17" s="13"/>
      <c r="I17" s="9">
        <v>41652628.310000002</v>
      </c>
      <c r="J17" s="26">
        <v>30345782.210000001</v>
      </c>
      <c r="K17" s="9">
        <f t="shared" si="9"/>
        <v>13418630.859999999</v>
      </c>
      <c r="L17" s="17">
        <f t="shared" si="10"/>
        <v>0.69338944775662226</v>
      </c>
      <c r="M17" s="34" t="s">
        <v>76</v>
      </c>
      <c r="N17" s="9">
        <f t="shared" ref="N17" si="16">I17-J17</f>
        <v>11306846.100000001</v>
      </c>
      <c r="O17" s="17">
        <f t="shared" ref="O17" si="17">J17/I17</f>
        <v>0.72854423457149653</v>
      </c>
    </row>
    <row r="18" spans="1:15" ht="78.75">
      <c r="A18" s="3" t="s">
        <v>15</v>
      </c>
      <c r="B18" s="33" t="s">
        <v>2</v>
      </c>
      <c r="C18" s="9">
        <v>3537006.4</v>
      </c>
      <c r="D18" s="13"/>
      <c r="E18" s="9">
        <f>C18+D18</f>
        <v>3537006.4</v>
      </c>
      <c r="F18" s="13">
        <f>22.45+10500</f>
        <v>10522.45</v>
      </c>
      <c r="G18" s="9">
        <f>E18+F18</f>
        <v>3547528.85</v>
      </c>
      <c r="H18" s="13">
        <v>0</v>
      </c>
      <c r="I18" s="9">
        <v>4422577.01</v>
      </c>
      <c r="J18" s="26">
        <v>4422377.01</v>
      </c>
      <c r="K18" s="9">
        <f t="shared" si="9"/>
        <v>-885370.60999999987</v>
      </c>
      <c r="L18" s="17">
        <f t="shared" si="10"/>
        <v>1.250316372059717</v>
      </c>
      <c r="M18" s="49" t="s">
        <v>83</v>
      </c>
      <c r="N18" s="9">
        <f t="shared" si="13"/>
        <v>200</v>
      </c>
      <c r="O18" s="17">
        <f t="shared" si="14"/>
        <v>0.99995477749747541</v>
      </c>
    </row>
    <row r="19" spans="1:15" ht="78.75">
      <c r="A19" s="20" t="s">
        <v>55</v>
      </c>
      <c r="B19" s="12"/>
      <c r="C19" s="9">
        <v>9363460</v>
      </c>
      <c r="D19" s="13"/>
      <c r="E19" s="9">
        <f>C19+D19</f>
        <v>9363460</v>
      </c>
      <c r="F19" s="13">
        <v>1865335.83</v>
      </c>
      <c r="G19" s="9">
        <f>E19+F19</f>
        <v>11228795.83</v>
      </c>
      <c r="H19" s="13"/>
      <c r="I19" s="9">
        <v>9363460</v>
      </c>
      <c r="J19" s="26">
        <v>9363459.9800000004</v>
      </c>
      <c r="K19" s="9">
        <f t="shared" si="9"/>
        <v>1.9999999552965164E-2</v>
      </c>
      <c r="L19" s="17">
        <f t="shared" si="10"/>
        <v>0.99999999786403748</v>
      </c>
      <c r="M19" s="37"/>
      <c r="N19" s="9">
        <f t="shared" si="13"/>
        <v>1.9999999552965164E-2</v>
      </c>
      <c r="O19" s="17">
        <f t="shared" si="14"/>
        <v>0.99999999786403748</v>
      </c>
    </row>
    <row r="20" spans="1:15" ht="63">
      <c r="A20" s="20" t="s">
        <v>39</v>
      </c>
      <c r="B20" s="12"/>
      <c r="C20" s="9">
        <v>6458253</v>
      </c>
      <c r="D20" s="13"/>
      <c r="E20" s="9"/>
      <c r="F20" s="13">
        <v>21617545.940000001</v>
      </c>
      <c r="G20" s="9">
        <f>E20+F20</f>
        <v>21617545.940000001</v>
      </c>
      <c r="H20" s="13"/>
      <c r="I20" s="9">
        <v>4588960.12</v>
      </c>
      <c r="J20" s="26">
        <v>4588960.12</v>
      </c>
      <c r="K20" s="9">
        <f t="shared" si="9"/>
        <v>1869292.88</v>
      </c>
      <c r="L20" s="17">
        <f t="shared" si="10"/>
        <v>0.71055750216041402</v>
      </c>
      <c r="M20" s="53" t="s">
        <v>84</v>
      </c>
      <c r="N20" s="9">
        <f t="shared" si="13"/>
        <v>0</v>
      </c>
      <c r="O20" s="17">
        <f t="shared" si="14"/>
        <v>1</v>
      </c>
    </row>
    <row r="21" spans="1:15" ht="89.25" customHeight="1">
      <c r="A21" s="20" t="s">
        <v>62</v>
      </c>
      <c r="B21" s="12"/>
      <c r="C21" s="9">
        <f>C22+C23+C26+C24+C25</f>
        <v>160927928.95999998</v>
      </c>
      <c r="D21" s="9">
        <f t="shared" ref="D21:J21" si="18">D22+D23+D26+D24+D25</f>
        <v>0</v>
      </c>
      <c r="E21" s="9">
        <f t="shared" si="18"/>
        <v>1117871643.1600001</v>
      </c>
      <c r="F21" s="9">
        <f t="shared" si="18"/>
        <v>642049.85</v>
      </c>
      <c r="G21" s="9">
        <f t="shared" si="18"/>
        <v>1118513693.01</v>
      </c>
      <c r="H21" s="9">
        <f t="shared" si="18"/>
        <v>-14065858.889999999</v>
      </c>
      <c r="I21" s="9">
        <f t="shared" si="18"/>
        <v>162927369.87</v>
      </c>
      <c r="J21" s="9">
        <f t="shared" si="18"/>
        <v>162927369.87</v>
      </c>
      <c r="K21" s="9">
        <f t="shared" si="9"/>
        <v>-1999440.9100000262</v>
      </c>
      <c r="L21" s="17">
        <f t="shared" si="10"/>
        <v>1.0124244493974506</v>
      </c>
      <c r="M21" s="50"/>
      <c r="N21" s="9">
        <f t="shared" si="13"/>
        <v>0</v>
      </c>
      <c r="O21" s="17">
        <f t="shared" si="14"/>
        <v>1</v>
      </c>
    </row>
    <row r="22" spans="1:15" ht="80.25" customHeight="1">
      <c r="A22" s="3" t="s">
        <v>18</v>
      </c>
      <c r="B22" s="12"/>
      <c r="C22" s="9">
        <v>66956026.359999999</v>
      </c>
      <c r="D22" s="13"/>
      <c r="E22" s="9"/>
      <c r="F22" s="13"/>
      <c r="G22" s="9"/>
      <c r="H22" s="13"/>
      <c r="I22" s="9">
        <v>62560681.890000001</v>
      </c>
      <c r="J22" s="26">
        <v>62560681.890000001</v>
      </c>
      <c r="K22" s="9">
        <f t="shared" si="9"/>
        <v>4395344.4699999988</v>
      </c>
      <c r="L22" s="17">
        <f t="shared" si="10"/>
        <v>0.93435475925097899</v>
      </c>
      <c r="M22" s="49" t="s">
        <v>85</v>
      </c>
      <c r="N22" s="9">
        <f t="shared" ref="N22" si="19">I22-J22</f>
        <v>0</v>
      </c>
      <c r="O22" s="17">
        <f t="shared" ref="O22" si="20">J22/I22</f>
        <v>1</v>
      </c>
    </row>
    <row r="23" spans="1:15" ht="63">
      <c r="A23" s="3" t="s">
        <v>19</v>
      </c>
      <c r="B23" s="33" t="s">
        <v>40</v>
      </c>
      <c r="C23" s="9">
        <v>22668005</v>
      </c>
      <c r="D23" s="13"/>
      <c r="E23" s="9">
        <f>C23+D23</f>
        <v>22668005</v>
      </c>
      <c r="F23" s="13"/>
      <c r="G23" s="9">
        <f>E23+F23</f>
        <v>22668005</v>
      </c>
      <c r="H23" s="13"/>
      <c r="I23" s="9">
        <v>25426434.27</v>
      </c>
      <c r="J23" s="9">
        <v>25426434.27</v>
      </c>
      <c r="K23" s="9">
        <f t="shared" si="9"/>
        <v>-2758429.2699999996</v>
      </c>
      <c r="L23" s="17">
        <f>J23/C23</f>
        <v>1.1216882239967743</v>
      </c>
      <c r="M23" s="49" t="s">
        <v>86</v>
      </c>
      <c r="N23" s="9">
        <f t="shared" si="13"/>
        <v>0</v>
      </c>
      <c r="O23" s="17">
        <f t="shared" si="14"/>
        <v>1</v>
      </c>
    </row>
    <row r="24" spans="1:15" ht="63">
      <c r="A24" s="3" t="s">
        <v>20</v>
      </c>
      <c r="B24" s="33"/>
      <c r="C24" s="9">
        <v>66912813.43</v>
      </c>
      <c r="D24" s="13"/>
      <c r="E24" s="9"/>
      <c r="F24" s="13">
        <v>248249.85</v>
      </c>
      <c r="G24" s="9">
        <f>E24+F24</f>
        <v>248249.85</v>
      </c>
      <c r="H24" s="13">
        <v>2044750.15</v>
      </c>
      <c r="I24" s="9">
        <v>70568267.260000005</v>
      </c>
      <c r="J24" s="26">
        <v>70568267.260000005</v>
      </c>
      <c r="K24" s="9">
        <f t="shared" si="9"/>
        <v>-3655453.8300000057</v>
      </c>
      <c r="L24" s="17">
        <f t="shared" si="10"/>
        <v>1.0546301021077842</v>
      </c>
      <c r="M24" s="49" t="s">
        <v>86</v>
      </c>
      <c r="N24" s="9">
        <f t="shared" si="13"/>
        <v>0</v>
      </c>
      <c r="O24" s="17">
        <f t="shared" si="14"/>
        <v>1</v>
      </c>
    </row>
    <row r="25" spans="1:15" ht="31.5">
      <c r="A25" s="10" t="s">
        <v>21</v>
      </c>
      <c r="B25" s="12"/>
      <c r="C25" s="9">
        <v>3091084.17</v>
      </c>
      <c r="D25" s="13">
        <f t="shared" ref="D25:E25" si="21">SUM(D27:D28)</f>
        <v>0</v>
      </c>
      <c r="E25" s="9">
        <f t="shared" si="21"/>
        <v>1095203638.1600001</v>
      </c>
      <c r="F25" s="13">
        <f t="shared" ref="F25:G25" si="22">SUM(F27:F28)</f>
        <v>393800</v>
      </c>
      <c r="G25" s="9">
        <f t="shared" si="22"/>
        <v>1095597438.1600001</v>
      </c>
      <c r="H25" s="13">
        <f t="shared" ref="H25" si="23">SUM(H27:H28)</f>
        <v>-16110609.039999999</v>
      </c>
      <c r="I25" s="9">
        <v>3071986.45</v>
      </c>
      <c r="J25" s="26">
        <v>3071986.45</v>
      </c>
      <c r="K25" s="9">
        <f t="shared" si="9"/>
        <v>19097.719999999739</v>
      </c>
      <c r="L25" s="17">
        <f t="shared" si="10"/>
        <v>0.99382167584262204</v>
      </c>
      <c r="M25" s="37"/>
      <c r="N25" s="9">
        <f t="shared" si="13"/>
        <v>0</v>
      </c>
      <c r="O25" s="17">
        <f t="shared" si="14"/>
        <v>1</v>
      </c>
    </row>
    <row r="26" spans="1:15" ht="15.75">
      <c r="A26" s="3" t="s">
        <v>9</v>
      </c>
      <c r="B26" s="12"/>
      <c r="C26" s="9">
        <v>1300000</v>
      </c>
      <c r="D26" s="13"/>
      <c r="E26" s="9"/>
      <c r="F26" s="13"/>
      <c r="G26" s="9"/>
      <c r="H26" s="13"/>
      <c r="I26" s="9">
        <v>1300000</v>
      </c>
      <c r="J26" s="26">
        <v>1300000</v>
      </c>
      <c r="K26" s="9">
        <f t="shared" si="9"/>
        <v>0</v>
      </c>
      <c r="L26" s="17">
        <f t="shared" si="10"/>
        <v>1</v>
      </c>
      <c r="M26" s="37"/>
      <c r="N26" s="9">
        <f t="shared" ref="N26:N49" si="24">I26-J26</f>
        <v>0</v>
      </c>
      <c r="O26" s="17">
        <f t="shared" ref="O26:O49" si="25">J26/I26</f>
        <v>1</v>
      </c>
    </row>
    <row r="27" spans="1:15" ht="47.25">
      <c r="A27" s="20" t="s">
        <v>56</v>
      </c>
      <c r="B27" s="33" t="s">
        <v>3</v>
      </c>
      <c r="C27" s="9">
        <f>C28+C29+C30+C31</f>
        <v>817373525.45000005</v>
      </c>
      <c r="D27" s="9">
        <f t="shared" ref="D27:J27" si="26">D28+D29+D30+D31</f>
        <v>0</v>
      </c>
      <c r="E27" s="9">
        <f t="shared" si="26"/>
        <v>789422458.16000009</v>
      </c>
      <c r="F27" s="9">
        <f t="shared" si="26"/>
        <v>393800</v>
      </c>
      <c r="G27" s="9">
        <f t="shared" si="26"/>
        <v>789816258.16000009</v>
      </c>
      <c r="H27" s="9">
        <f t="shared" si="26"/>
        <v>-14325009.039999999</v>
      </c>
      <c r="I27" s="9">
        <f t="shared" si="26"/>
        <v>826120910.43999994</v>
      </c>
      <c r="J27" s="9">
        <f t="shared" si="26"/>
        <v>806728378.97000003</v>
      </c>
      <c r="K27" s="9">
        <f t="shared" si="9"/>
        <v>10645146.480000019</v>
      </c>
      <c r="L27" s="17">
        <f t="shared" si="10"/>
        <v>0.98697639922440672</v>
      </c>
      <c r="M27" s="37"/>
      <c r="N27" s="9">
        <f t="shared" si="24"/>
        <v>19392531.469999909</v>
      </c>
      <c r="O27" s="17">
        <f t="shared" si="25"/>
        <v>0.9765257951651759</v>
      </c>
    </row>
    <row r="28" spans="1:15" ht="78.75">
      <c r="A28" s="3" t="s">
        <v>7</v>
      </c>
      <c r="B28" s="12"/>
      <c r="C28" s="9">
        <v>305781180</v>
      </c>
      <c r="D28" s="13"/>
      <c r="E28" s="9">
        <f>C28+D28</f>
        <v>305781180</v>
      </c>
      <c r="F28" s="13"/>
      <c r="G28" s="9">
        <f>E28+F28</f>
        <v>305781180</v>
      </c>
      <c r="H28" s="13">
        <v>-1785600</v>
      </c>
      <c r="I28" s="9">
        <v>263208887.91</v>
      </c>
      <c r="J28" s="26">
        <v>262599131.63999999</v>
      </c>
      <c r="K28" s="9">
        <f t="shared" si="9"/>
        <v>43182048.360000014</v>
      </c>
      <c r="L28" s="17">
        <f t="shared" si="10"/>
        <v>0.85878120962186089</v>
      </c>
      <c r="M28" s="49" t="s">
        <v>87</v>
      </c>
      <c r="N28" s="9">
        <f t="shared" si="24"/>
        <v>609756.27000001073</v>
      </c>
      <c r="O28" s="17">
        <f t="shared" si="25"/>
        <v>0.9976833750758124</v>
      </c>
    </row>
    <row r="29" spans="1:15" ht="192" customHeight="1">
      <c r="A29" s="3" t="s">
        <v>12</v>
      </c>
      <c r="B29" s="12"/>
      <c r="C29" s="9">
        <v>460949922</v>
      </c>
      <c r="D29" s="13">
        <f t="shared" ref="D29:H29" si="27">D30+D34</f>
        <v>0</v>
      </c>
      <c r="E29" s="9">
        <f t="shared" si="27"/>
        <v>243070639.08000001</v>
      </c>
      <c r="F29" s="13">
        <f t="shared" si="27"/>
        <v>236280</v>
      </c>
      <c r="G29" s="9">
        <f t="shared" si="27"/>
        <v>243306919.08000001</v>
      </c>
      <c r="H29" s="13">
        <f t="shared" si="27"/>
        <v>-6269704.5199999996</v>
      </c>
      <c r="I29" s="9">
        <v>510916891.99000001</v>
      </c>
      <c r="J29" s="26">
        <v>493251251.99000001</v>
      </c>
      <c r="K29" s="9">
        <f t="shared" si="9"/>
        <v>-32301329.99000001</v>
      </c>
      <c r="L29" s="17">
        <f t="shared" si="10"/>
        <v>1.0700755731769058</v>
      </c>
      <c r="M29" s="49" t="s">
        <v>88</v>
      </c>
      <c r="N29" s="9">
        <f t="shared" si="24"/>
        <v>17665640</v>
      </c>
      <c r="O29" s="17">
        <f t="shared" si="25"/>
        <v>0.96542365250208684</v>
      </c>
    </row>
    <row r="30" spans="1:15" ht="92.25" customHeight="1">
      <c r="A30" s="3" t="s">
        <v>16</v>
      </c>
      <c r="B30" s="12"/>
      <c r="C30" s="9">
        <v>4000000</v>
      </c>
      <c r="D30" s="13">
        <f t="shared" ref="D30:E30" si="28">SUM(D32:D33)</f>
        <v>0</v>
      </c>
      <c r="E30" s="9">
        <f t="shared" si="28"/>
        <v>240570639.08000001</v>
      </c>
      <c r="F30" s="13">
        <f t="shared" ref="F30:G30" si="29">SUM(F32:F33)</f>
        <v>157520</v>
      </c>
      <c r="G30" s="9">
        <f t="shared" si="29"/>
        <v>240728159.08000001</v>
      </c>
      <c r="H30" s="13">
        <f t="shared" ref="H30" si="30">SUM(H32:H33)</f>
        <v>-6269704.5199999996</v>
      </c>
      <c r="I30" s="9">
        <v>7000000</v>
      </c>
      <c r="J30" s="26">
        <v>6906620.9000000004</v>
      </c>
      <c r="K30" s="9">
        <f t="shared" si="9"/>
        <v>-2906620.9000000004</v>
      </c>
      <c r="L30" s="17">
        <f t="shared" si="10"/>
        <v>1.726655225</v>
      </c>
      <c r="M30" s="49" t="s">
        <v>91</v>
      </c>
      <c r="N30" s="9">
        <f t="shared" si="24"/>
        <v>93379.099999999627</v>
      </c>
      <c r="O30" s="17">
        <f t="shared" si="25"/>
        <v>0.9866601285714286</v>
      </c>
    </row>
    <row r="31" spans="1:15" ht="117.75" customHeight="1">
      <c r="A31" s="3" t="s">
        <v>9</v>
      </c>
      <c r="B31" s="12"/>
      <c r="C31" s="9">
        <v>46642423.450000003</v>
      </c>
      <c r="D31" s="13"/>
      <c r="E31" s="9"/>
      <c r="F31" s="13"/>
      <c r="G31" s="9"/>
      <c r="H31" s="13"/>
      <c r="I31" s="9">
        <v>44995130.539999999</v>
      </c>
      <c r="J31" s="26">
        <v>43971374.439999998</v>
      </c>
      <c r="K31" s="9">
        <f t="shared" si="9"/>
        <v>2671049.0100000054</v>
      </c>
      <c r="L31" s="17">
        <f t="shared" si="10"/>
        <v>0.94273348568898163</v>
      </c>
      <c r="M31" s="49" t="s">
        <v>77</v>
      </c>
      <c r="N31" s="9">
        <f t="shared" si="24"/>
        <v>1023756.1000000015</v>
      </c>
      <c r="O31" s="17">
        <f t="shared" si="25"/>
        <v>0.97724740238079988</v>
      </c>
    </row>
    <row r="32" spans="1:15" ht="63">
      <c r="A32" s="20" t="s">
        <v>57</v>
      </c>
      <c r="B32" s="33" t="s">
        <v>53</v>
      </c>
      <c r="C32" s="9">
        <f>C33+C34+C35</f>
        <v>133677099.54000001</v>
      </c>
      <c r="D32" s="9">
        <f t="shared" ref="D32:J32" si="31">D33+D34+D35</f>
        <v>0</v>
      </c>
      <c r="E32" s="9">
        <f t="shared" si="31"/>
        <v>122785319.54000001</v>
      </c>
      <c r="F32" s="9">
        <f t="shared" si="31"/>
        <v>157520</v>
      </c>
      <c r="G32" s="9">
        <f t="shared" si="31"/>
        <v>122942839.54000001</v>
      </c>
      <c r="H32" s="9">
        <f t="shared" si="31"/>
        <v>-3134852.26</v>
      </c>
      <c r="I32" s="9">
        <f t="shared" si="31"/>
        <v>162884522.71000001</v>
      </c>
      <c r="J32" s="9">
        <f t="shared" si="31"/>
        <v>160068651.56</v>
      </c>
      <c r="K32" s="9">
        <f t="shared" si="9"/>
        <v>-26391552.019999996</v>
      </c>
      <c r="L32" s="17">
        <f t="shared" si="10"/>
        <v>1.1974276230619658</v>
      </c>
      <c r="M32" s="37"/>
      <c r="N32" s="9">
        <f t="shared" si="24"/>
        <v>2815871.150000006</v>
      </c>
      <c r="O32" s="17">
        <f t="shared" si="25"/>
        <v>0.98271246952656521</v>
      </c>
    </row>
    <row r="33" spans="1:15" ht="78.75">
      <c r="A33" s="3" t="s">
        <v>10</v>
      </c>
      <c r="B33" s="12"/>
      <c r="C33" s="9">
        <v>117785319.54000001</v>
      </c>
      <c r="D33" s="13"/>
      <c r="E33" s="9">
        <f>C33+D33</f>
        <v>117785319.54000001</v>
      </c>
      <c r="F33" s="13"/>
      <c r="G33" s="9">
        <f>E33+F33</f>
        <v>117785319.54000001</v>
      </c>
      <c r="H33" s="13">
        <v>-3134852.26</v>
      </c>
      <c r="I33" s="9">
        <v>146634877.22</v>
      </c>
      <c r="J33" s="26">
        <v>143823951.59</v>
      </c>
      <c r="K33" s="9">
        <f t="shared" si="9"/>
        <v>-26038632.049999997</v>
      </c>
      <c r="L33" s="17">
        <f t="shared" si="10"/>
        <v>1.2210685690856173</v>
      </c>
      <c r="M33" s="49" t="s">
        <v>94</v>
      </c>
      <c r="N33" s="9">
        <f t="shared" si="24"/>
        <v>2810925.6299999952</v>
      </c>
      <c r="O33" s="17">
        <f t="shared" si="25"/>
        <v>0.98083044304812494</v>
      </c>
    </row>
    <row r="34" spans="1:15" ht="83.25" customHeight="1">
      <c r="A34" s="3" t="s">
        <v>11</v>
      </c>
      <c r="B34" s="33" t="s">
        <v>54</v>
      </c>
      <c r="C34" s="9">
        <v>13391780</v>
      </c>
      <c r="D34" s="13">
        <f t="shared" ref="D34:H34" si="32">D35</f>
        <v>0</v>
      </c>
      <c r="E34" s="9">
        <f t="shared" si="32"/>
        <v>2500000</v>
      </c>
      <c r="F34" s="13">
        <f t="shared" si="32"/>
        <v>78760</v>
      </c>
      <c r="G34" s="9">
        <f t="shared" si="32"/>
        <v>2578760</v>
      </c>
      <c r="H34" s="13">
        <f t="shared" si="32"/>
        <v>0</v>
      </c>
      <c r="I34" s="9">
        <v>13749645.49</v>
      </c>
      <c r="J34" s="26">
        <v>13744699.970000001</v>
      </c>
      <c r="K34" s="9">
        <f t="shared" si="9"/>
        <v>-352919.97000000067</v>
      </c>
      <c r="L34" s="17">
        <f t="shared" si="10"/>
        <v>1.0263534772823328</v>
      </c>
      <c r="M34" s="37"/>
      <c r="N34" s="9">
        <f t="shared" si="24"/>
        <v>4945.519999999553</v>
      </c>
      <c r="O34" s="17">
        <f t="shared" si="25"/>
        <v>0.99964031654462682</v>
      </c>
    </row>
    <row r="35" spans="1:15" ht="15.75">
      <c r="A35" s="3" t="s">
        <v>9</v>
      </c>
      <c r="B35" s="12"/>
      <c r="C35" s="9">
        <v>2500000</v>
      </c>
      <c r="D35" s="13"/>
      <c r="E35" s="9">
        <f>C35+D35</f>
        <v>2500000</v>
      </c>
      <c r="F35" s="13">
        <v>78760</v>
      </c>
      <c r="G35" s="9">
        <f>E35+F35</f>
        <v>2578760</v>
      </c>
      <c r="H35" s="13"/>
      <c r="I35" s="9">
        <v>2500000</v>
      </c>
      <c r="J35" s="26">
        <v>2500000</v>
      </c>
      <c r="K35" s="9">
        <f t="shared" si="9"/>
        <v>0</v>
      </c>
      <c r="L35" s="17">
        <f t="shared" si="10"/>
        <v>1</v>
      </c>
      <c r="M35" s="37"/>
      <c r="N35" s="9">
        <f t="shared" si="24"/>
        <v>0</v>
      </c>
      <c r="O35" s="17">
        <f t="shared" si="25"/>
        <v>1</v>
      </c>
    </row>
    <row r="36" spans="1:15" ht="72.75" customHeight="1">
      <c r="A36" s="20" t="s">
        <v>58</v>
      </c>
      <c r="B36" s="12"/>
      <c r="C36" s="9">
        <v>2453319.87</v>
      </c>
      <c r="D36" s="13">
        <f t="shared" ref="D36:H36" si="33">D37</f>
        <v>0</v>
      </c>
      <c r="E36" s="9">
        <f t="shared" si="33"/>
        <v>2500000</v>
      </c>
      <c r="F36" s="13">
        <f t="shared" si="33"/>
        <v>98175</v>
      </c>
      <c r="G36" s="9">
        <f t="shared" si="33"/>
        <v>2598175</v>
      </c>
      <c r="H36" s="13">
        <f t="shared" si="33"/>
        <v>0</v>
      </c>
      <c r="I36" s="9">
        <v>3279622.51</v>
      </c>
      <c r="J36" s="26">
        <v>3279622.5</v>
      </c>
      <c r="K36" s="9">
        <f t="shared" si="9"/>
        <v>-826302.62999999989</v>
      </c>
      <c r="L36" s="17">
        <f t="shared" si="10"/>
        <v>1.336809985564581</v>
      </c>
      <c r="M36" s="51" t="s">
        <v>89</v>
      </c>
      <c r="N36" s="9">
        <f t="shared" si="24"/>
        <v>9.9999997764825821E-3</v>
      </c>
      <c r="O36" s="17">
        <f t="shared" si="25"/>
        <v>0.99999999695086861</v>
      </c>
    </row>
    <row r="37" spans="1:15" ht="78.75">
      <c r="A37" s="20" t="s">
        <v>63</v>
      </c>
      <c r="B37" s="12"/>
      <c r="C37" s="9">
        <v>2500000</v>
      </c>
      <c r="D37" s="13"/>
      <c r="E37" s="9">
        <f>C37+D37</f>
        <v>2500000</v>
      </c>
      <c r="F37" s="13">
        <f>98175</f>
        <v>98175</v>
      </c>
      <c r="G37" s="9">
        <f>E37+F37</f>
        <v>2598175</v>
      </c>
      <c r="H37" s="13"/>
      <c r="I37" s="9">
        <v>4000000</v>
      </c>
      <c r="J37" s="26">
        <v>3999969.69</v>
      </c>
      <c r="K37" s="9">
        <f t="shared" si="9"/>
        <v>-1499969.69</v>
      </c>
      <c r="L37" s="17">
        <f t="shared" si="10"/>
        <v>1.5999878759999999</v>
      </c>
      <c r="M37" s="49" t="s">
        <v>92</v>
      </c>
      <c r="N37" s="9">
        <f t="shared" si="24"/>
        <v>30.310000000055879</v>
      </c>
      <c r="O37" s="17">
        <f t="shared" si="25"/>
        <v>0.99999242249999998</v>
      </c>
    </row>
    <row r="38" spans="1:15" ht="126">
      <c r="A38" s="20" t="s">
        <v>59</v>
      </c>
      <c r="B38" s="12"/>
      <c r="C38" s="9">
        <v>1000000</v>
      </c>
      <c r="D38" s="13">
        <f t="shared" ref="D38:H38" si="34">D39</f>
        <v>0</v>
      </c>
      <c r="E38" s="9">
        <f t="shared" si="34"/>
        <v>200000</v>
      </c>
      <c r="F38" s="13">
        <f t="shared" si="34"/>
        <v>50000</v>
      </c>
      <c r="G38" s="9">
        <f t="shared" si="34"/>
        <v>250000</v>
      </c>
      <c r="H38" s="13">
        <f t="shared" si="34"/>
        <v>0</v>
      </c>
      <c r="I38" s="9">
        <v>805600</v>
      </c>
      <c r="J38" s="26">
        <v>300000</v>
      </c>
      <c r="K38" s="9">
        <f t="shared" si="9"/>
        <v>700000</v>
      </c>
      <c r="L38" s="17">
        <f t="shared" si="10"/>
        <v>0.3</v>
      </c>
      <c r="M38" s="34" t="s">
        <v>78</v>
      </c>
      <c r="N38" s="9">
        <f t="shared" si="24"/>
        <v>505600</v>
      </c>
      <c r="O38" s="17">
        <f t="shared" si="25"/>
        <v>0.37239324726911621</v>
      </c>
    </row>
    <row r="39" spans="1:15" ht="63">
      <c r="A39" s="20" t="s">
        <v>26</v>
      </c>
      <c r="B39" s="33" t="s">
        <v>22</v>
      </c>
      <c r="C39" s="9">
        <v>200000</v>
      </c>
      <c r="D39" s="13"/>
      <c r="E39" s="9">
        <f>C39+D39</f>
        <v>200000</v>
      </c>
      <c r="F39" s="13">
        <f>50000</f>
        <v>50000</v>
      </c>
      <c r="G39" s="9">
        <f>E39+F39</f>
        <v>250000</v>
      </c>
      <c r="H39" s="13"/>
      <c r="I39" s="9">
        <v>200000</v>
      </c>
      <c r="J39" s="26">
        <v>200000</v>
      </c>
      <c r="K39" s="9">
        <f t="shared" si="9"/>
        <v>0</v>
      </c>
      <c r="L39" s="17">
        <f t="shared" si="10"/>
        <v>1</v>
      </c>
      <c r="M39" s="37"/>
      <c r="N39" s="9">
        <f t="shared" si="24"/>
        <v>0</v>
      </c>
      <c r="O39" s="17">
        <f t="shared" si="25"/>
        <v>1</v>
      </c>
    </row>
    <row r="40" spans="1:15" ht="47.25">
      <c r="A40" s="3" t="s">
        <v>65</v>
      </c>
      <c r="B40" s="12" t="s">
        <v>23</v>
      </c>
      <c r="C40" s="9">
        <f>C41+C42+C43</f>
        <v>27698196.460000001</v>
      </c>
      <c r="D40" s="9">
        <f t="shared" ref="D40:J40" si="35">D41+D42+D43</f>
        <v>568557.36</v>
      </c>
      <c r="E40" s="9">
        <f t="shared" si="35"/>
        <v>26507236.739999998</v>
      </c>
      <c r="F40" s="9">
        <f t="shared" si="35"/>
        <v>454918.78</v>
      </c>
      <c r="G40" s="9">
        <f t="shared" si="35"/>
        <v>26962155.52</v>
      </c>
      <c r="H40" s="9">
        <f t="shared" si="35"/>
        <v>2033104</v>
      </c>
      <c r="I40" s="9">
        <f t="shared" si="35"/>
        <v>26384889.93</v>
      </c>
      <c r="J40" s="9">
        <f t="shared" si="35"/>
        <v>26384889.93</v>
      </c>
      <c r="K40" s="9">
        <f t="shared" si="9"/>
        <v>1313306.5300000012</v>
      </c>
      <c r="L40" s="17">
        <f t="shared" si="10"/>
        <v>0.95258512474281143</v>
      </c>
      <c r="M40" s="37"/>
      <c r="N40" s="9">
        <f t="shared" si="24"/>
        <v>0</v>
      </c>
      <c r="O40" s="17">
        <f t="shared" si="25"/>
        <v>1</v>
      </c>
    </row>
    <row r="41" spans="1:15" ht="31.5" hidden="1">
      <c r="A41" s="10" t="s">
        <v>29</v>
      </c>
      <c r="B41" s="12"/>
      <c r="C41" s="9">
        <v>0</v>
      </c>
      <c r="D41" s="13">
        <f t="shared" ref="D41:H41" si="36">D43</f>
        <v>284278.68</v>
      </c>
      <c r="E41" s="9">
        <f t="shared" si="36"/>
        <v>13253618.369999999</v>
      </c>
      <c r="F41" s="13">
        <f t="shared" si="36"/>
        <v>227459.39</v>
      </c>
      <c r="G41" s="9">
        <f t="shared" si="36"/>
        <v>13481077.76</v>
      </c>
      <c r="H41" s="13">
        <f t="shared" si="36"/>
        <v>1016552</v>
      </c>
      <c r="I41" s="9"/>
      <c r="J41" s="26"/>
      <c r="K41" s="9">
        <f t="shared" si="9"/>
        <v>0</v>
      </c>
      <c r="L41" s="17" t="e">
        <f t="shared" si="10"/>
        <v>#DIV/0!</v>
      </c>
      <c r="M41" s="37"/>
      <c r="N41" s="9">
        <f t="shared" si="24"/>
        <v>0</v>
      </c>
      <c r="O41" s="17" t="e">
        <f t="shared" si="25"/>
        <v>#DIV/0!</v>
      </c>
    </row>
    <row r="42" spans="1:15" ht="47.25">
      <c r="A42" s="3" t="s">
        <v>66</v>
      </c>
      <c r="B42" s="12"/>
      <c r="C42" s="9">
        <v>14728856.77</v>
      </c>
      <c r="D42" s="13"/>
      <c r="E42" s="9"/>
      <c r="F42" s="13"/>
      <c r="G42" s="9"/>
      <c r="H42" s="13"/>
      <c r="I42" s="9">
        <v>13915550.24</v>
      </c>
      <c r="J42" s="9">
        <v>13915550.24</v>
      </c>
      <c r="K42" s="9">
        <f t="shared" si="9"/>
        <v>813306.52999999933</v>
      </c>
      <c r="L42" s="17">
        <f t="shared" si="10"/>
        <v>0.94478142175592628</v>
      </c>
      <c r="M42" s="49" t="s">
        <v>79</v>
      </c>
      <c r="N42" s="9">
        <f t="shared" si="24"/>
        <v>0</v>
      </c>
      <c r="O42" s="17">
        <f t="shared" si="25"/>
        <v>1</v>
      </c>
    </row>
    <row r="43" spans="1:15" ht="47.25">
      <c r="A43" s="3" t="s">
        <v>67</v>
      </c>
      <c r="B43" s="12"/>
      <c r="C43" s="9">
        <v>12969339.689999999</v>
      </c>
      <c r="D43" s="13">
        <v>284278.68</v>
      </c>
      <c r="E43" s="9">
        <f>C43+D43</f>
        <v>13253618.369999999</v>
      </c>
      <c r="F43" s="13">
        <f>128979.39+98480</f>
        <v>227459.39</v>
      </c>
      <c r="G43" s="9">
        <f>E43+F43</f>
        <v>13481077.76</v>
      </c>
      <c r="H43" s="13">
        <f>1164032-198480+51000</f>
        <v>1016552</v>
      </c>
      <c r="I43" s="9">
        <v>12469339.689999999</v>
      </c>
      <c r="J43" s="9">
        <v>12469339.689999999</v>
      </c>
      <c r="K43" s="9">
        <f t="shared" si="9"/>
        <v>500000</v>
      </c>
      <c r="L43" s="17">
        <f t="shared" si="10"/>
        <v>0.96144753611584988</v>
      </c>
      <c r="M43" s="37"/>
      <c r="N43" s="9">
        <f t="shared" si="24"/>
        <v>0</v>
      </c>
      <c r="O43" s="17">
        <f t="shared" si="25"/>
        <v>1</v>
      </c>
    </row>
    <row r="44" spans="1:15" ht="107.25" customHeight="1">
      <c r="A44" s="3" t="s">
        <v>27</v>
      </c>
      <c r="B44" s="12" t="s">
        <v>24</v>
      </c>
      <c r="C44" s="9">
        <v>15291000.539999999</v>
      </c>
      <c r="D44" s="13"/>
      <c r="E44" s="9"/>
      <c r="F44" s="13"/>
      <c r="G44" s="9"/>
      <c r="H44" s="13"/>
      <c r="I44" s="9">
        <v>16963175.32</v>
      </c>
      <c r="J44" s="26">
        <v>16963175.32</v>
      </c>
      <c r="K44" s="9">
        <f t="shared" si="9"/>
        <v>-1672174.7800000012</v>
      </c>
      <c r="L44" s="17">
        <f t="shared" si="10"/>
        <v>1.109356792946657</v>
      </c>
      <c r="M44" s="52" t="s">
        <v>93</v>
      </c>
      <c r="N44" s="9">
        <f t="shared" si="24"/>
        <v>0</v>
      </c>
      <c r="O44" s="17">
        <f t="shared" si="25"/>
        <v>1</v>
      </c>
    </row>
    <row r="45" spans="1:15" ht="126">
      <c r="A45" s="20" t="s">
        <v>28</v>
      </c>
      <c r="B45" s="12"/>
      <c r="C45" s="9">
        <v>3800000</v>
      </c>
      <c r="D45" s="13"/>
      <c r="E45" s="9"/>
      <c r="F45" s="13"/>
      <c r="G45" s="9"/>
      <c r="H45" s="13"/>
      <c r="I45" s="9">
        <v>12293782</v>
      </c>
      <c r="J45" s="26">
        <v>10869098.039999999</v>
      </c>
      <c r="K45" s="9">
        <f t="shared" si="9"/>
        <v>-7069098.0399999991</v>
      </c>
      <c r="L45" s="17">
        <f t="shared" si="10"/>
        <v>2.8602889578947366</v>
      </c>
      <c r="M45" s="3" t="s">
        <v>95</v>
      </c>
      <c r="N45" s="9">
        <f t="shared" si="24"/>
        <v>1424683.9600000009</v>
      </c>
      <c r="O45" s="17">
        <f t="shared" si="25"/>
        <v>0.88411345182467027</v>
      </c>
    </row>
    <row r="46" spans="1:15" ht="63">
      <c r="A46" s="20" t="s">
        <v>60</v>
      </c>
      <c r="B46" s="33" t="s">
        <v>25</v>
      </c>
      <c r="C46" s="9">
        <f>C47+C48</f>
        <v>310000</v>
      </c>
      <c r="D46" s="9">
        <f t="shared" ref="D46:J46" si="37">D47+D48</f>
        <v>0</v>
      </c>
      <c r="E46" s="9">
        <f t="shared" si="37"/>
        <v>5000</v>
      </c>
      <c r="F46" s="9">
        <f t="shared" si="37"/>
        <v>86388.69</v>
      </c>
      <c r="G46" s="9">
        <f t="shared" si="37"/>
        <v>91388.69</v>
      </c>
      <c r="H46" s="9">
        <f t="shared" si="37"/>
        <v>210</v>
      </c>
      <c r="I46" s="9">
        <f t="shared" si="37"/>
        <v>296000</v>
      </c>
      <c r="J46" s="9">
        <f t="shared" si="37"/>
        <v>243722</v>
      </c>
      <c r="K46" s="9">
        <f t="shared" si="9"/>
        <v>66278</v>
      </c>
      <c r="L46" s="17">
        <f t="shared" si="10"/>
        <v>0.78620000000000001</v>
      </c>
      <c r="M46" s="35"/>
      <c r="N46" s="9">
        <f t="shared" si="24"/>
        <v>52278</v>
      </c>
      <c r="O46" s="17">
        <f t="shared" si="25"/>
        <v>0.82338513513513512</v>
      </c>
    </row>
    <row r="47" spans="1:15" ht="63">
      <c r="A47" s="3" t="s">
        <v>13</v>
      </c>
      <c r="B47" s="12"/>
      <c r="C47" s="9">
        <v>305000</v>
      </c>
      <c r="D47" s="13"/>
      <c r="E47" s="9"/>
      <c r="F47" s="13"/>
      <c r="G47" s="9"/>
      <c r="H47" s="13"/>
      <c r="I47" s="9">
        <v>291000</v>
      </c>
      <c r="J47" s="26">
        <v>239042</v>
      </c>
      <c r="K47" s="9">
        <f t="shared" si="9"/>
        <v>65958</v>
      </c>
      <c r="L47" s="17">
        <f t="shared" si="10"/>
        <v>0.78374426229508198</v>
      </c>
      <c r="M47" s="52" t="s">
        <v>96</v>
      </c>
      <c r="N47" s="9">
        <f t="shared" si="24"/>
        <v>51958</v>
      </c>
      <c r="O47" s="17">
        <f t="shared" si="25"/>
        <v>0.82145017182130586</v>
      </c>
    </row>
    <row r="48" spans="1:15" ht="63">
      <c r="A48" s="3" t="s">
        <v>14</v>
      </c>
      <c r="B48" s="33" t="s">
        <v>25</v>
      </c>
      <c r="C48" s="9">
        <v>5000</v>
      </c>
      <c r="D48" s="13"/>
      <c r="E48" s="9">
        <f>C48+D48</f>
        <v>5000</v>
      </c>
      <c r="F48" s="13">
        <f>86388.69</f>
        <v>86388.69</v>
      </c>
      <c r="G48" s="9">
        <f>E48+F48</f>
        <v>91388.69</v>
      </c>
      <c r="H48" s="13">
        <v>210</v>
      </c>
      <c r="I48" s="9">
        <v>5000</v>
      </c>
      <c r="J48" s="26">
        <v>4680</v>
      </c>
      <c r="K48" s="9">
        <f t="shared" si="9"/>
        <v>320</v>
      </c>
      <c r="L48" s="17">
        <f t="shared" si="10"/>
        <v>0.93600000000000005</v>
      </c>
      <c r="M48" s="49" t="s">
        <v>80</v>
      </c>
      <c r="N48" s="9">
        <f t="shared" si="24"/>
        <v>320</v>
      </c>
      <c r="O48" s="17">
        <f t="shared" si="25"/>
        <v>0.93600000000000005</v>
      </c>
    </row>
    <row r="49" spans="1:15" ht="63">
      <c r="A49" s="20" t="s">
        <v>64</v>
      </c>
      <c r="B49" s="12"/>
      <c r="C49" s="9">
        <v>1300000</v>
      </c>
      <c r="D49" s="13">
        <v>-2168.52</v>
      </c>
      <c r="E49" s="9">
        <f>C49+D49</f>
        <v>1297831.48</v>
      </c>
      <c r="F49" s="13"/>
      <c r="G49" s="9">
        <f>E49+F49</f>
        <v>1297831.48</v>
      </c>
      <c r="H49" s="13"/>
      <c r="I49" s="9">
        <v>1300000</v>
      </c>
      <c r="J49" s="26">
        <v>1300000</v>
      </c>
      <c r="K49" s="9">
        <f t="shared" si="9"/>
        <v>0</v>
      </c>
      <c r="L49" s="17">
        <f t="shared" si="10"/>
        <v>1</v>
      </c>
      <c r="M49" s="37"/>
      <c r="N49" s="9">
        <f t="shared" si="24"/>
        <v>0</v>
      </c>
      <c r="O49" s="17">
        <f t="shared" si="25"/>
        <v>1</v>
      </c>
    </row>
    <row r="50" spans="1:15" ht="15.75" hidden="1">
      <c r="A50" s="10" t="s">
        <v>6</v>
      </c>
      <c r="B50" s="12"/>
      <c r="C50" s="9">
        <v>650000</v>
      </c>
      <c r="I50" s="4">
        <v>650000</v>
      </c>
      <c r="J50" s="26">
        <v>649406</v>
      </c>
      <c r="K50" s="9">
        <f t="shared" ref="K50" si="38">C50-J50</f>
        <v>594</v>
      </c>
      <c r="L50" s="17">
        <f t="shared" ref="L50" si="39">J50/C50</f>
        <v>0.99908615384615385</v>
      </c>
      <c r="M50" s="31"/>
      <c r="N50" s="9">
        <f t="shared" ref="N50" si="40">I50-J50</f>
        <v>594</v>
      </c>
      <c r="O50" s="17">
        <f t="shared" ref="O50" si="41">J50/I50</f>
        <v>0.99908615384615385</v>
      </c>
    </row>
  </sheetData>
  <mergeCells count="7">
    <mergeCell ref="A1:O1"/>
    <mergeCell ref="N5:O5"/>
    <mergeCell ref="K5:L5"/>
    <mergeCell ref="M5:M6"/>
    <mergeCell ref="A5:A6"/>
    <mergeCell ref="J5:J6"/>
    <mergeCell ref="C5:I5"/>
  </mergeCells>
  <pageMargins left="0.70866141732283472" right="0.70866141732283472" top="0.55118110236220474" bottom="0.39370078740157483" header="0.31496062992125984" footer="0.31496062992125984"/>
  <pageSetup paperSize="9" scale="3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Прогр(нов.форм)</vt:lpstr>
      <vt:lpstr>'9 Прогр(нов.форм)'!Заголовки_для_печати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1066</dc:creator>
  <cp:lastModifiedBy>Boyko</cp:lastModifiedBy>
  <cp:lastPrinted>2023-01-24T01:31:01Z</cp:lastPrinted>
  <dcterms:created xsi:type="dcterms:W3CDTF">2007-10-21T22:01:27Z</dcterms:created>
  <dcterms:modified xsi:type="dcterms:W3CDTF">2024-03-29T02:42:03Z</dcterms:modified>
</cp:coreProperties>
</file>